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9" i="1"/>
  <c r="H29"/>
  <c r="F29"/>
  <c r="E28"/>
  <c r="D28"/>
  <c r="C28"/>
  <c r="A28"/>
  <c r="E27"/>
  <c r="D27"/>
  <c r="C27"/>
  <c r="A27"/>
  <c r="E26"/>
  <c r="D26"/>
  <c r="C26"/>
  <c r="A26"/>
  <c r="E25"/>
  <c r="D25"/>
  <c r="C25"/>
  <c r="A25"/>
  <c r="E24"/>
  <c r="D24"/>
  <c r="C24"/>
  <c r="A24"/>
  <c r="E23"/>
  <c r="D23"/>
  <c r="C23"/>
  <c r="A23"/>
  <c r="E22"/>
  <c r="D22"/>
  <c r="C22"/>
  <c r="A22"/>
  <c r="E21"/>
  <c r="D21"/>
  <c r="C21"/>
  <c r="A21"/>
  <c r="E20"/>
  <c r="D20"/>
  <c r="C20"/>
  <c r="A20"/>
  <c r="E19"/>
  <c r="D19"/>
  <c r="C19"/>
  <c r="A19"/>
  <c r="E18"/>
  <c r="D18"/>
  <c r="C18"/>
  <c r="A18"/>
  <c r="E17"/>
  <c r="D17"/>
  <c r="C17"/>
  <c r="A17"/>
  <c r="E16"/>
  <c r="D16"/>
  <c r="C16"/>
  <c r="A16"/>
  <c r="E15"/>
  <c r="D15"/>
  <c r="C15"/>
  <c r="A15"/>
  <c r="E14"/>
  <c r="D14"/>
  <c r="C14"/>
  <c r="A14"/>
  <c r="E13"/>
  <c r="D13"/>
  <c r="C13"/>
  <c r="A13"/>
  <c r="E12"/>
  <c r="D12"/>
  <c r="C12"/>
  <c r="A12"/>
  <c r="E11"/>
  <c r="D11"/>
  <c r="C11"/>
  <c r="A11"/>
  <c r="E10"/>
  <c r="D10"/>
  <c r="C10"/>
  <c r="A10"/>
  <c r="D9"/>
  <c r="D6"/>
  <c r="G28" s="1"/>
  <c r="E9" l="1"/>
  <c r="I12"/>
  <c r="A9"/>
  <c r="C9"/>
  <c r="I9"/>
  <c r="I11"/>
  <c r="I13"/>
  <c r="I15"/>
  <c r="I17"/>
  <c r="I10"/>
  <c r="I14"/>
  <c r="I16"/>
  <c r="I18"/>
  <c r="I19"/>
  <c r="I20"/>
  <c r="I21"/>
  <c r="I22"/>
  <c r="I23"/>
  <c r="I24"/>
  <c r="I25"/>
  <c r="I26"/>
  <c r="I27"/>
  <c r="I28"/>
  <c r="J28" s="1"/>
  <c r="G9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I29" l="1"/>
  <c r="L28"/>
  <c r="P28"/>
  <c r="K28"/>
  <c r="N28" s="1"/>
  <c r="O28" s="1"/>
  <c r="L26"/>
  <c r="P26"/>
  <c r="K26"/>
  <c r="N26" s="1"/>
  <c r="O26" s="1"/>
  <c r="L22"/>
  <c r="P22"/>
  <c r="K22"/>
  <c r="N22" s="1"/>
  <c r="O22" s="1"/>
  <c r="L20"/>
  <c r="P20"/>
  <c r="K20"/>
  <c r="N20" s="1"/>
  <c r="O20" s="1"/>
  <c r="L18"/>
  <c r="P18"/>
  <c r="K18"/>
  <c r="N18" s="1"/>
  <c r="O18" s="1"/>
  <c r="L16"/>
  <c r="K16"/>
  <c r="P16"/>
  <c r="L14"/>
  <c r="K14"/>
  <c r="P14"/>
  <c r="L12"/>
  <c r="K12"/>
  <c r="P12"/>
  <c r="L10"/>
  <c r="K10"/>
  <c r="P10"/>
  <c r="L24"/>
  <c r="P24"/>
  <c r="K24"/>
  <c r="N24" s="1"/>
  <c r="O24" s="1"/>
  <c r="L27"/>
  <c r="P27"/>
  <c r="K27"/>
  <c r="N27" s="1"/>
  <c r="O27" s="1"/>
  <c r="L25"/>
  <c r="P25"/>
  <c r="K25"/>
  <c r="N25" s="1"/>
  <c r="O25" s="1"/>
  <c r="L23"/>
  <c r="P23"/>
  <c r="K23"/>
  <c r="N23" s="1"/>
  <c r="O23" s="1"/>
  <c r="L21"/>
  <c r="P21"/>
  <c r="K21"/>
  <c r="N21" s="1"/>
  <c r="O21" s="1"/>
  <c r="L19"/>
  <c r="P19"/>
  <c r="K19"/>
  <c r="N19" s="1"/>
  <c r="O19" s="1"/>
  <c r="L17"/>
  <c r="P17"/>
  <c r="K17"/>
  <c r="N17" s="1"/>
  <c r="O17" s="1"/>
  <c r="L15"/>
  <c r="P15"/>
  <c r="K15"/>
  <c r="N15" s="1"/>
  <c r="O15" s="1"/>
  <c r="L13"/>
  <c r="P13"/>
  <c r="K13"/>
  <c r="N13" s="1"/>
  <c r="O13" s="1"/>
  <c r="L11"/>
  <c r="P11"/>
  <c r="K11"/>
  <c r="N11" s="1"/>
  <c r="O11" s="1"/>
  <c r="J9"/>
  <c r="L9" s="1"/>
  <c r="G29"/>
  <c r="J29" l="1"/>
  <c r="A31" s="1"/>
  <c r="L29"/>
  <c r="P9"/>
  <c r="K9"/>
  <c r="N10"/>
  <c r="O10" s="1"/>
  <c r="N12"/>
  <c r="O12" s="1"/>
  <c r="N14"/>
  <c r="O14" s="1"/>
  <c r="N16"/>
  <c r="O16" s="1"/>
  <c r="K29" l="1"/>
  <c r="N29" l="1"/>
  <c r="O9"/>
  <c r="O29" s="1"/>
</calcChain>
</file>

<file path=xl/comments1.xml><?xml version="1.0" encoding="utf-8"?>
<comments xmlns="http://schemas.openxmlformats.org/spreadsheetml/2006/main">
  <authors>
    <author>Yazar</author>
  </authors>
  <commentList>
    <comment ref="N4" authorId="0">
      <text>
        <r>
          <rPr>
            <b/>
            <sz val="9"/>
            <color indexed="81"/>
            <rFont val="Tahoma"/>
            <charset val="1"/>
          </rPr>
          <t>SADECE KURUM KODUNU YAZINIZ</t>
        </r>
      </text>
    </comment>
  </commentList>
</comments>
</file>

<file path=xl/sharedStrings.xml><?xml version="1.0" encoding="utf-8"?>
<sst xmlns="http://schemas.openxmlformats.org/spreadsheetml/2006/main" count="30" uniqueCount="28">
  <si>
    <t>EKDERS ÜCRET BORDROSU</t>
  </si>
  <si>
    <t>Ait Olduğu Ay</t>
  </si>
  <si>
    <t>Bütçe Yılı</t>
  </si>
  <si>
    <t>Kurum Kodu</t>
  </si>
  <si>
    <t>Kurum Adı</t>
  </si>
  <si>
    <t>Birim Kodu</t>
  </si>
  <si>
    <t>Ekders Katsayı</t>
  </si>
  <si>
    <t>Maaş Katsayısı</t>
  </si>
  <si>
    <t>Sıra No</t>
  </si>
  <si>
    <t>Personel Numarası</t>
  </si>
  <si>
    <t>Adı</t>
  </si>
  <si>
    <t>Soyadı</t>
  </si>
  <si>
    <t>Ünvanı</t>
  </si>
  <si>
    <t>Gündüz</t>
  </si>
  <si>
    <t>Gece</t>
  </si>
  <si>
    <t>Tahakkuk Toplamı</t>
  </si>
  <si>
    <t>Gelir Vergisi</t>
  </si>
  <si>
    <t>Damga Vergisi</t>
  </si>
  <si>
    <t>Kesinti Toplamı</t>
  </si>
  <si>
    <t>Net Ödenen</t>
  </si>
  <si>
    <t>Aylık Vermat</t>
  </si>
  <si>
    <t>Toplam Vermat</t>
  </si>
  <si>
    <t>Saat</t>
  </si>
  <si>
    <t>S.Ücr.</t>
  </si>
  <si>
    <t>GENEL TOPLAMLAR</t>
  </si>
  <si>
    <t>İcra Kesintisi</t>
  </si>
  <si>
    <t xml:space="preserve">Muhasebe Birim Kodu : </t>
  </si>
  <si>
    <t xml:space="preserve">Muhasebe Birim Adı     :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</si>
</sst>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22"/>
      <name val="Arial Tur"/>
      <charset val="162"/>
    </font>
    <font>
      <b/>
      <sz val="10"/>
      <name val="Arial Tur"/>
      <charset val="162"/>
    </font>
    <font>
      <sz val="8"/>
      <color indexed="9"/>
      <name val="Arial Tur"/>
      <charset val="162"/>
    </font>
    <font>
      <sz val="10"/>
      <color indexed="9"/>
      <name val="Arial Tur"/>
      <charset val="162"/>
    </font>
    <font>
      <sz val="9"/>
      <name val="Verdana"/>
      <family val="2"/>
      <charset val="16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9" fontId="0" fillId="0" borderId="2" xfId="0" applyNumberForma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ni%20Klas&#246;r\en%20son%20yedeklerim%2014.04.2010\SA&#286;%20TARAFTAK&#304;%20YEDEKLER\kadrolu%20ek%20ders%20&#252;cret%20bordros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dro"/>
      <sheetName val="banka"/>
      <sheetName val="Bilgi"/>
    </sheetNames>
    <sheetDataSet>
      <sheetData sheetId="0"/>
      <sheetData sheetId="1"/>
      <sheetData sheetId="2">
        <row r="2">
          <cell r="A2">
            <v>1421206</v>
          </cell>
          <cell r="B2" t="str">
            <v xml:space="preserve">Mehmet </v>
          </cell>
          <cell r="C2" t="str">
            <v>Berber</v>
          </cell>
          <cell r="D2" t="str">
            <v>Md.Yard.</v>
          </cell>
          <cell r="G2">
            <v>6.1954000000000002E-2</v>
          </cell>
        </row>
        <row r="2407">
          <cell r="A2407">
            <v>0</v>
          </cell>
          <cell r="B2407">
            <v>0</v>
          </cell>
          <cell r="C2407">
            <v>0</v>
          </cell>
          <cell r="D24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>
      <selection activeCell="O12" sqref="O12"/>
    </sheetView>
  </sheetViews>
  <sheetFormatPr defaultRowHeight="15"/>
  <cols>
    <col min="1" max="16384" width="9.140625" style="1"/>
  </cols>
  <sheetData>
    <row r="1" spans="1:17" ht="27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5.5">
      <c r="A2" s="28" t="s">
        <v>26</v>
      </c>
      <c r="B2" s="28"/>
      <c r="C2" s="28"/>
      <c r="D2" s="28"/>
      <c r="K2" s="29" t="s">
        <v>1</v>
      </c>
      <c r="L2" s="29"/>
      <c r="M2" s="29"/>
      <c r="N2" s="29"/>
      <c r="P2" s="2" t="s">
        <v>2</v>
      </c>
    </row>
    <row r="3" spans="1:17">
      <c r="A3" s="30" t="s">
        <v>27</v>
      </c>
      <c r="B3" s="30"/>
      <c r="C3" s="30"/>
      <c r="D3" s="30"/>
      <c r="E3" s="30"/>
      <c r="F3" s="30"/>
      <c r="G3" s="30"/>
    </row>
    <row r="4" spans="1:17">
      <c r="A4" s="30" t="s">
        <v>3</v>
      </c>
      <c r="B4" s="30"/>
      <c r="C4" s="20"/>
      <c r="D4" s="20"/>
      <c r="E4" s="29" t="s">
        <v>4</v>
      </c>
      <c r="F4" s="29"/>
      <c r="G4" s="31"/>
      <c r="H4" s="31"/>
      <c r="I4" s="31"/>
      <c r="J4" s="31"/>
      <c r="K4" s="29" t="s">
        <v>5</v>
      </c>
      <c r="L4" s="29"/>
      <c r="M4" s="15"/>
    </row>
    <row r="5" spans="1:17" ht="25.5">
      <c r="A5" s="25" t="s">
        <v>6</v>
      </c>
      <c r="B5" s="3">
        <v>140</v>
      </c>
      <c r="C5" s="3"/>
      <c r="D5" s="3" t="s">
        <v>7</v>
      </c>
    </row>
    <row r="6" spans="1:17">
      <c r="A6" s="26"/>
      <c r="B6" s="3">
        <v>150</v>
      </c>
      <c r="C6" s="3"/>
      <c r="D6" s="3">
        <f>[1]Bilgi!G2</f>
        <v>6.1954000000000002E-2</v>
      </c>
    </row>
    <row r="7" spans="1:17">
      <c r="A7" s="16" t="s">
        <v>8</v>
      </c>
      <c r="B7" s="16" t="s">
        <v>9</v>
      </c>
      <c r="C7" s="21" t="s">
        <v>10</v>
      </c>
      <c r="D7" s="16" t="s">
        <v>11</v>
      </c>
      <c r="E7" s="16" t="s">
        <v>12</v>
      </c>
      <c r="F7" s="16" t="s">
        <v>13</v>
      </c>
      <c r="G7" s="16"/>
      <c r="H7" s="23" t="s">
        <v>14</v>
      </c>
      <c r="I7" s="24"/>
      <c r="J7" s="16" t="s">
        <v>15</v>
      </c>
      <c r="K7" s="16" t="s">
        <v>16</v>
      </c>
      <c r="L7" s="16" t="s">
        <v>17</v>
      </c>
      <c r="M7" s="21" t="s">
        <v>25</v>
      </c>
      <c r="N7" s="16" t="s">
        <v>18</v>
      </c>
      <c r="O7" s="16" t="s">
        <v>19</v>
      </c>
      <c r="P7" s="16" t="s">
        <v>20</v>
      </c>
      <c r="Q7" s="16" t="s">
        <v>21</v>
      </c>
    </row>
    <row r="8" spans="1:17">
      <c r="A8" s="16"/>
      <c r="B8" s="16"/>
      <c r="C8" s="22"/>
      <c r="D8" s="16"/>
      <c r="E8" s="16"/>
      <c r="F8" s="4" t="s">
        <v>22</v>
      </c>
      <c r="G8" s="4" t="s">
        <v>23</v>
      </c>
      <c r="H8" s="4" t="s">
        <v>22</v>
      </c>
      <c r="I8" s="4" t="s">
        <v>23</v>
      </c>
      <c r="J8" s="16"/>
      <c r="K8" s="16"/>
      <c r="L8" s="16"/>
      <c r="M8" s="22"/>
      <c r="N8" s="16"/>
      <c r="O8" s="16"/>
      <c r="P8" s="16"/>
      <c r="Q8" s="16"/>
    </row>
    <row r="9" spans="1:17">
      <c r="A9" s="5">
        <f>IF(B9&gt;0,1,0)</f>
        <v>0</v>
      </c>
      <c r="B9" s="6"/>
      <c r="C9" s="7">
        <f>VLOOKUP(B9,[1]Bilgi!A2:D2410,2,FALSE)</f>
        <v>0</v>
      </c>
      <c r="D9" s="8">
        <f>VLOOKUP(B9,[1]Bilgi!A2:D2410,3,FALSE)</f>
        <v>0</v>
      </c>
      <c r="E9" s="9">
        <f>VLOOKUP(B9,[1]Bilgi!A2:D2410,4,FALSE)</f>
        <v>0</v>
      </c>
      <c r="F9" s="10"/>
      <c r="G9" s="11">
        <f>F9*ROUND($B$5*$D$6,2)</f>
        <v>0</v>
      </c>
      <c r="H9" s="10">
        <v>10</v>
      </c>
      <c r="I9" s="11">
        <f>H9*ROUND($B$6*$D$6,2)</f>
        <v>92.899999999999991</v>
      </c>
      <c r="J9" s="11">
        <f>SUM(G9,I9)</f>
        <v>92.899999999999991</v>
      </c>
      <c r="K9" s="11">
        <f>IF(Q9&lt;7499,J9*15/100,J9*20/100)</f>
        <v>13.934999999999997</v>
      </c>
      <c r="L9" s="11">
        <f>ROUNDDOWN(J9*6.6/1000,2)</f>
        <v>0.61</v>
      </c>
      <c r="M9" s="11">
        <v>0</v>
      </c>
      <c r="N9" s="11">
        <f>K9+L9+M9</f>
        <v>14.544999999999996</v>
      </c>
      <c r="O9" s="11">
        <f>J9-N9</f>
        <v>78.35499999999999</v>
      </c>
      <c r="P9" s="11">
        <f>J9</f>
        <v>92.899999999999991</v>
      </c>
      <c r="Q9" s="12">
        <v>5000</v>
      </c>
    </row>
    <row r="10" spans="1:17">
      <c r="A10" s="5">
        <f>IF(B10&gt;0,2,0)</f>
        <v>0</v>
      </c>
      <c r="B10" s="6"/>
      <c r="C10" s="7">
        <f>VLOOKUP(B10,[1]Bilgi!A3:D2411,2,FALSE)</f>
        <v>0</v>
      </c>
      <c r="D10" s="8">
        <f>VLOOKUP(B10,[1]Bilgi!A3:D2411,3,FALSE)</f>
        <v>0</v>
      </c>
      <c r="E10" s="9">
        <f>VLOOKUP(B10,[1]Bilgi!A3:D2411,4,FALSE)</f>
        <v>0</v>
      </c>
      <c r="F10" s="10"/>
      <c r="G10" s="11">
        <f t="shared" ref="G10:G28" si="0">F10*ROUND($B$5*$D$6,2)</f>
        <v>0</v>
      </c>
      <c r="H10" s="10"/>
      <c r="I10" s="11">
        <f t="shared" ref="I10:I28" si="1">H10*ROUND($B$6*$D$6,2)</f>
        <v>0</v>
      </c>
      <c r="J10" s="11">
        <f t="shared" ref="J10:J28" si="2">SUM(G10,I10)</f>
        <v>0</v>
      </c>
      <c r="K10" s="11">
        <f t="shared" ref="K10:K28" si="3">IF(Q10&lt;7499,J10*15/100,J10*20/100)</f>
        <v>0</v>
      </c>
      <c r="L10" s="11">
        <f t="shared" ref="L10:L28" si="4">ROUNDDOWN(J10*6/1000,2)</f>
        <v>0</v>
      </c>
      <c r="M10" s="11"/>
      <c r="N10" s="11">
        <f t="shared" ref="N10:N28" si="5">SUM(K10:L10)</f>
        <v>0</v>
      </c>
      <c r="O10" s="11">
        <f t="shared" ref="O10:O28" si="6">J10-N10</f>
        <v>0</v>
      </c>
      <c r="P10" s="11">
        <f t="shared" ref="P10:P28" si="7">J10</f>
        <v>0</v>
      </c>
      <c r="Q10" s="12"/>
    </row>
    <row r="11" spans="1:17">
      <c r="A11" s="5">
        <f>IF(B11&gt;0,3,0)</f>
        <v>0</v>
      </c>
      <c r="B11" s="6"/>
      <c r="C11" s="7">
        <f>VLOOKUP(B11,[1]Bilgi!A4:D2412,2,FALSE)</f>
        <v>0</v>
      </c>
      <c r="D11" s="8">
        <f>VLOOKUP(B11,[1]Bilgi!A4:D2412,3,FALSE)</f>
        <v>0</v>
      </c>
      <c r="E11" s="9">
        <f>VLOOKUP(B11,[1]Bilgi!A4:D2412,4,FALSE)</f>
        <v>0</v>
      </c>
      <c r="F11" s="10"/>
      <c r="G11" s="11">
        <f t="shared" si="0"/>
        <v>0</v>
      </c>
      <c r="H11" s="10"/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1"/>
      <c r="N11" s="11">
        <f t="shared" si="5"/>
        <v>0</v>
      </c>
      <c r="O11" s="11">
        <f t="shared" si="6"/>
        <v>0</v>
      </c>
      <c r="P11" s="11">
        <f t="shared" si="7"/>
        <v>0</v>
      </c>
      <c r="Q11" s="12"/>
    </row>
    <row r="12" spans="1:17">
      <c r="A12" s="5">
        <f>IF(B12&gt;0,4,0)</f>
        <v>0</v>
      </c>
      <c r="B12" s="6"/>
      <c r="C12" s="7">
        <f>VLOOKUP(B12,[1]Bilgi!A5:D2413,2,FALSE)</f>
        <v>0</v>
      </c>
      <c r="D12" s="8">
        <f>VLOOKUP(B12,[1]Bilgi!A5:D2413,3,FALSE)</f>
        <v>0</v>
      </c>
      <c r="E12" s="9">
        <f>VLOOKUP(B12,[1]Bilgi!A5:D2413,4,FALSE)</f>
        <v>0</v>
      </c>
      <c r="F12" s="10"/>
      <c r="G12" s="11">
        <f t="shared" si="0"/>
        <v>0</v>
      </c>
      <c r="H12" s="10"/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1"/>
      <c r="N12" s="11">
        <f t="shared" si="5"/>
        <v>0</v>
      </c>
      <c r="O12" s="11">
        <f t="shared" si="6"/>
        <v>0</v>
      </c>
      <c r="P12" s="11">
        <f t="shared" si="7"/>
        <v>0</v>
      </c>
      <c r="Q12" s="12"/>
    </row>
    <row r="13" spans="1:17">
      <c r="A13" s="5">
        <f>IF(B13&gt;0,5,0)</f>
        <v>0</v>
      </c>
      <c r="B13" s="6"/>
      <c r="C13" s="7">
        <f>VLOOKUP(B13,[1]Bilgi!A6:D2414,2,FALSE)</f>
        <v>0</v>
      </c>
      <c r="D13" s="8">
        <f>VLOOKUP(B13,[1]Bilgi!A6:D2414,3,FALSE)</f>
        <v>0</v>
      </c>
      <c r="E13" s="9">
        <f>VLOOKUP(B13,[1]Bilgi!A6:D2414,4,FALSE)</f>
        <v>0</v>
      </c>
      <c r="F13" s="10"/>
      <c r="G13" s="11">
        <f t="shared" si="0"/>
        <v>0</v>
      </c>
      <c r="H13" s="10"/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1"/>
      <c r="N13" s="11">
        <f t="shared" si="5"/>
        <v>0</v>
      </c>
      <c r="O13" s="11">
        <f t="shared" si="6"/>
        <v>0</v>
      </c>
      <c r="P13" s="11">
        <f t="shared" si="7"/>
        <v>0</v>
      </c>
      <c r="Q13" s="12"/>
    </row>
    <row r="14" spans="1:17">
      <c r="A14" s="5">
        <f>IF(B14&gt;0,6,0)</f>
        <v>0</v>
      </c>
      <c r="B14" s="6"/>
      <c r="C14" s="7">
        <f>VLOOKUP(B14,[1]Bilgi!A7:D2415,2,FALSE)</f>
        <v>0</v>
      </c>
      <c r="D14" s="8">
        <f>VLOOKUP(B14,[1]Bilgi!A7:D2415,3,FALSE)</f>
        <v>0</v>
      </c>
      <c r="E14" s="9">
        <f>VLOOKUP(B14,[1]Bilgi!A7:D2415,4,FALSE)</f>
        <v>0</v>
      </c>
      <c r="F14" s="10"/>
      <c r="G14" s="11">
        <f t="shared" si="0"/>
        <v>0</v>
      </c>
      <c r="H14" s="10"/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1"/>
      <c r="N14" s="11">
        <f t="shared" si="5"/>
        <v>0</v>
      </c>
      <c r="O14" s="11">
        <f t="shared" si="6"/>
        <v>0</v>
      </c>
      <c r="P14" s="11">
        <f t="shared" si="7"/>
        <v>0</v>
      </c>
      <c r="Q14" s="12"/>
    </row>
    <row r="15" spans="1:17">
      <c r="A15" s="5">
        <f>IF(B15&gt;0,7,0)</f>
        <v>0</v>
      </c>
      <c r="B15" s="6"/>
      <c r="C15" s="7">
        <f>VLOOKUP(B15,[1]Bilgi!A8:D2416,2,FALSE)</f>
        <v>0</v>
      </c>
      <c r="D15" s="8">
        <f>VLOOKUP(B15,[1]Bilgi!A8:D2416,3,FALSE)</f>
        <v>0</v>
      </c>
      <c r="E15" s="9">
        <f>VLOOKUP(B15,[1]Bilgi!A8:D2416,4,FALSE)</f>
        <v>0</v>
      </c>
      <c r="F15" s="10"/>
      <c r="G15" s="11">
        <f t="shared" si="0"/>
        <v>0</v>
      </c>
      <c r="H15" s="10"/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1"/>
      <c r="N15" s="11">
        <f t="shared" si="5"/>
        <v>0</v>
      </c>
      <c r="O15" s="11">
        <f t="shared" si="6"/>
        <v>0</v>
      </c>
      <c r="P15" s="11">
        <f t="shared" si="7"/>
        <v>0</v>
      </c>
      <c r="Q15" s="12"/>
    </row>
    <row r="16" spans="1:17">
      <c r="A16" s="5">
        <f>IF(B16&gt;0,8,0)</f>
        <v>0</v>
      </c>
      <c r="B16" s="6"/>
      <c r="C16" s="7">
        <f>VLOOKUP(B16,[1]Bilgi!A9:D2417,2,FALSE)</f>
        <v>0</v>
      </c>
      <c r="D16" s="8">
        <f>VLOOKUP(B16,[1]Bilgi!A9:D2417,3,FALSE)</f>
        <v>0</v>
      </c>
      <c r="E16" s="9">
        <f>VLOOKUP(B16,[1]Bilgi!A9:D2417,4,FALSE)</f>
        <v>0</v>
      </c>
      <c r="F16" s="10"/>
      <c r="G16" s="11">
        <f t="shared" si="0"/>
        <v>0</v>
      </c>
      <c r="H16" s="10"/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1"/>
      <c r="N16" s="11">
        <f t="shared" si="5"/>
        <v>0</v>
      </c>
      <c r="O16" s="11">
        <f t="shared" si="6"/>
        <v>0</v>
      </c>
      <c r="P16" s="11">
        <f t="shared" si="7"/>
        <v>0</v>
      </c>
      <c r="Q16" s="12"/>
    </row>
    <row r="17" spans="1:17">
      <c r="A17" s="5">
        <f>IF(B17&gt;0,9,0)</f>
        <v>0</v>
      </c>
      <c r="B17" s="6"/>
      <c r="C17" s="7">
        <f>VLOOKUP(B17,[1]Bilgi!A10:D2418,2,FALSE)</f>
        <v>0</v>
      </c>
      <c r="D17" s="8">
        <f>VLOOKUP(B17,[1]Bilgi!A10:D2418,3,FALSE)</f>
        <v>0</v>
      </c>
      <c r="E17" s="9">
        <f>VLOOKUP(B17,[1]Bilgi!A10:D2418,4,FALSE)</f>
        <v>0</v>
      </c>
      <c r="F17" s="10"/>
      <c r="G17" s="11">
        <f t="shared" si="0"/>
        <v>0</v>
      </c>
      <c r="H17" s="10"/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1"/>
      <c r="N17" s="11">
        <f t="shared" si="5"/>
        <v>0</v>
      </c>
      <c r="O17" s="11">
        <f t="shared" si="6"/>
        <v>0</v>
      </c>
      <c r="P17" s="11">
        <f t="shared" si="7"/>
        <v>0</v>
      </c>
      <c r="Q17" s="12"/>
    </row>
    <row r="18" spans="1:17">
      <c r="A18" s="5">
        <f>IF(B18&gt;0,10,0)</f>
        <v>0</v>
      </c>
      <c r="B18" s="6"/>
      <c r="C18" s="7">
        <f>VLOOKUP(B18,[1]Bilgi!A11:D2419,2,FALSE)</f>
        <v>0</v>
      </c>
      <c r="D18" s="8">
        <f>VLOOKUP(B18,[1]Bilgi!A11:D2419,3,FALSE)</f>
        <v>0</v>
      </c>
      <c r="E18" s="9">
        <f>VLOOKUP(B18,[1]Bilgi!A11:D2419,4,FALSE)</f>
        <v>0</v>
      </c>
      <c r="F18" s="10"/>
      <c r="G18" s="11">
        <f t="shared" si="0"/>
        <v>0</v>
      </c>
      <c r="H18" s="10"/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11"/>
      <c r="N18" s="11">
        <f t="shared" si="5"/>
        <v>0</v>
      </c>
      <c r="O18" s="11">
        <f t="shared" si="6"/>
        <v>0</v>
      </c>
      <c r="P18" s="11">
        <f t="shared" si="7"/>
        <v>0</v>
      </c>
      <c r="Q18" s="12"/>
    </row>
    <row r="19" spans="1:17">
      <c r="A19" s="5">
        <f>IF(B19&gt;0,11,0)</f>
        <v>0</v>
      </c>
      <c r="B19" s="6"/>
      <c r="C19" s="7">
        <f>VLOOKUP(B19,[1]Bilgi!A12:D2420,2,FALSE)</f>
        <v>0</v>
      </c>
      <c r="D19" s="8">
        <f>VLOOKUP(B19,[1]Bilgi!A12:D2420,3,FALSE)</f>
        <v>0</v>
      </c>
      <c r="E19" s="9">
        <f>VLOOKUP(B19,[1]Bilgi!A12:D2420,4,FALSE)</f>
        <v>0</v>
      </c>
      <c r="F19" s="10"/>
      <c r="G19" s="11">
        <f t="shared" si="0"/>
        <v>0</v>
      </c>
      <c r="H19" s="10"/>
      <c r="I19" s="11">
        <f t="shared" si="1"/>
        <v>0</v>
      </c>
      <c r="J19" s="11">
        <f t="shared" si="2"/>
        <v>0</v>
      </c>
      <c r="K19" s="11">
        <f t="shared" si="3"/>
        <v>0</v>
      </c>
      <c r="L19" s="11">
        <f t="shared" si="4"/>
        <v>0</v>
      </c>
      <c r="M19" s="11"/>
      <c r="N19" s="11">
        <f t="shared" si="5"/>
        <v>0</v>
      </c>
      <c r="O19" s="11">
        <f t="shared" si="6"/>
        <v>0</v>
      </c>
      <c r="P19" s="11">
        <f t="shared" si="7"/>
        <v>0</v>
      </c>
      <c r="Q19" s="12"/>
    </row>
    <row r="20" spans="1:17">
      <c r="A20" s="5">
        <f>IF(B20&gt;0,12,0)</f>
        <v>0</v>
      </c>
      <c r="B20" s="6"/>
      <c r="C20" s="7">
        <f>VLOOKUP(B20,[1]Bilgi!A13:D2421,2,FALSE)</f>
        <v>0</v>
      </c>
      <c r="D20" s="8">
        <f>VLOOKUP(B20,[1]Bilgi!A13:D2421,3,FALSE)</f>
        <v>0</v>
      </c>
      <c r="E20" s="9">
        <f>VLOOKUP(B20,[1]Bilgi!A13:D2421,4,FALSE)</f>
        <v>0</v>
      </c>
      <c r="F20" s="10"/>
      <c r="G20" s="11">
        <f t="shared" si="0"/>
        <v>0</v>
      </c>
      <c r="H20" s="10"/>
      <c r="I20" s="11">
        <f t="shared" si="1"/>
        <v>0</v>
      </c>
      <c r="J20" s="11">
        <f t="shared" si="2"/>
        <v>0</v>
      </c>
      <c r="K20" s="11">
        <f t="shared" si="3"/>
        <v>0</v>
      </c>
      <c r="L20" s="11">
        <f t="shared" si="4"/>
        <v>0</v>
      </c>
      <c r="M20" s="11"/>
      <c r="N20" s="11">
        <f t="shared" si="5"/>
        <v>0</v>
      </c>
      <c r="O20" s="11">
        <f t="shared" si="6"/>
        <v>0</v>
      </c>
      <c r="P20" s="11">
        <f t="shared" si="7"/>
        <v>0</v>
      </c>
      <c r="Q20" s="12"/>
    </row>
    <row r="21" spans="1:17">
      <c r="A21" s="5">
        <f>IF(B21&gt;0,13,0)</f>
        <v>0</v>
      </c>
      <c r="B21" s="6"/>
      <c r="C21" s="7">
        <f>VLOOKUP(B21,[1]Bilgi!A14:D2422,2,FALSE)</f>
        <v>0</v>
      </c>
      <c r="D21" s="8">
        <f>VLOOKUP(B21,[1]Bilgi!A14:D2422,3,FALSE)</f>
        <v>0</v>
      </c>
      <c r="E21" s="9">
        <f>VLOOKUP(B21,[1]Bilgi!A14:D2422,4,FALSE)</f>
        <v>0</v>
      </c>
      <c r="F21" s="10"/>
      <c r="G21" s="11">
        <f t="shared" si="0"/>
        <v>0</v>
      </c>
      <c r="H21" s="10"/>
      <c r="I21" s="11">
        <f t="shared" si="1"/>
        <v>0</v>
      </c>
      <c r="J21" s="11">
        <f t="shared" si="2"/>
        <v>0</v>
      </c>
      <c r="K21" s="11">
        <f t="shared" si="3"/>
        <v>0</v>
      </c>
      <c r="L21" s="11">
        <f t="shared" si="4"/>
        <v>0</v>
      </c>
      <c r="M21" s="11"/>
      <c r="N21" s="11">
        <f t="shared" si="5"/>
        <v>0</v>
      </c>
      <c r="O21" s="11">
        <f t="shared" si="6"/>
        <v>0</v>
      </c>
      <c r="P21" s="11">
        <f t="shared" si="7"/>
        <v>0</v>
      </c>
      <c r="Q21" s="12"/>
    </row>
    <row r="22" spans="1:17">
      <c r="A22" s="5">
        <f>IF(B22&gt;0,14,0)</f>
        <v>0</v>
      </c>
      <c r="B22" s="6"/>
      <c r="C22" s="7">
        <f>VLOOKUP(B22,[1]Bilgi!A15:D2423,2,FALSE)</f>
        <v>0</v>
      </c>
      <c r="D22" s="8">
        <f>VLOOKUP(B22,[1]Bilgi!A15:D2423,3,FALSE)</f>
        <v>0</v>
      </c>
      <c r="E22" s="9">
        <f>VLOOKUP(B22,[1]Bilgi!A15:D2423,4,FALSE)</f>
        <v>0</v>
      </c>
      <c r="F22" s="10"/>
      <c r="G22" s="11">
        <f t="shared" si="0"/>
        <v>0</v>
      </c>
      <c r="H22" s="10"/>
      <c r="I22" s="11">
        <f t="shared" si="1"/>
        <v>0</v>
      </c>
      <c r="J22" s="11">
        <f t="shared" si="2"/>
        <v>0</v>
      </c>
      <c r="K22" s="11">
        <f t="shared" si="3"/>
        <v>0</v>
      </c>
      <c r="L22" s="11">
        <f t="shared" si="4"/>
        <v>0</v>
      </c>
      <c r="M22" s="11"/>
      <c r="N22" s="11">
        <f t="shared" si="5"/>
        <v>0</v>
      </c>
      <c r="O22" s="11">
        <f t="shared" si="6"/>
        <v>0</v>
      </c>
      <c r="P22" s="11">
        <f t="shared" si="7"/>
        <v>0</v>
      </c>
      <c r="Q22" s="12"/>
    </row>
    <row r="23" spans="1:17">
      <c r="A23" s="5">
        <f>IF(B23&gt;0,15,0)</f>
        <v>0</v>
      </c>
      <c r="B23" s="6"/>
      <c r="C23" s="7">
        <f>VLOOKUP(B23,[1]Bilgi!A16:D2424,2,FALSE)</f>
        <v>0</v>
      </c>
      <c r="D23" s="8">
        <f>VLOOKUP(B23,[1]Bilgi!A16:D2424,3,FALSE)</f>
        <v>0</v>
      </c>
      <c r="E23" s="9">
        <f>VLOOKUP(B23,[1]Bilgi!A16:D2424,4,FALSE)</f>
        <v>0</v>
      </c>
      <c r="F23" s="10"/>
      <c r="G23" s="11">
        <f t="shared" si="0"/>
        <v>0</v>
      </c>
      <c r="H23" s="10"/>
      <c r="I23" s="11">
        <f t="shared" si="1"/>
        <v>0</v>
      </c>
      <c r="J23" s="11">
        <f t="shared" si="2"/>
        <v>0</v>
      </c>
      <c r="K23" s="11">
        <f t="shared" si="3"/>
        <v>0</v>
      </c>
      <c r="L23" s="11">
        <f t="shared" si="4"/>
        <v>0</v>
      </c>
      <c r="M23" s="11"/>
      <c r="N23" s="11">
        <f t="shared" si="5"/>
        <v>0</v>
      </c>
      <c r="O23" s="11">
        <f t="shared" si="6"/>
        <v>0</v>
      </c>
      <c r="P23" s="11">
        <f t="shared" si="7"/>
        <v>0</v>
      </c>
      <c r="Q23" s="12"/>
    </row>
    <row r="24" spans="1:17">
      <c r="A24" s="5">
        <f>IF(B24&gt;0,16,0)</f>
        <v>0</v>
      </c>
      <c r="B24" s="6"/>
      <c r="C24" s="7">
        <f>VLOOKUP(B24,[1]Bilgi!A17:D2425,2,FALSE)</f>
        <v>0</v>
      </c>
      <c r="D24" s="8">
        <f>VLOOKUP(B24,[1]Bilgi!A17:D2425,3,FALSE)</f>
        <v>0</v>
      </c>
      <c r="E24" s="9">
        <f>VLOOKUP(B24,[1]Bilgi!A17:D2425,4,FALSE)</f>
        <v>0</v>
      </c>
      <c r="F24" s="10"/>
      <c r="G24" s="11">
        <f t="shared" si="0"/>
        <v>0</v>
      </c>
      <c r="H24" s="10"/>
      <c r="I24" s="11">
        <f t="shared" si="1"/>
        <v>0</v>
      </c>
      <c r="J24" s="11">
        <f t="shared" si="2"/>
        <v>0</v>
      </c>
      <c r="K24" s="11">
        <f t="shared" si="3"/>
        <v>0</v>
      </c>
      <c r="L24" s="11">
        <f t="shared" si="4"/>
        <v>0</v>
      </c>
      <c r="M24" s="11"/>
      <c r="N24" s="11">
        <f t="shared" si="5"/>
        <v>0</v>
      </c>
      <c r="O24" s="11">
        <f t="shared" si="6"/>
        <v>0</v>
      </c>
      <c r="P24" s="11">
        <f t="shared" si="7"/>
        <v>0</v>
      </c>
      <c r="Q24" s="12"/>
    </row>
    <row r="25" spans="1:17">
      <c r="A25" s="5">
        <f>IF(B25&gt;0,17,0)</f>
        <v>0</v>
      </c>
      <c r="B25" s="6"/>
      <c r="C25" s="7">
        <f>VLOOKUP(B25,[1]Bilgi!A18:D2426,2,FALSE)</f>
        <v>0</v>
      </c>
      <c r="D25" s="8">
        <f>VLOOKUP(B25,[1]Bilgi!A18:D2426,3,FALSE)</f>
        <v>0</v>
      </c>
      <c r="E25" s="9">
        <f>VLOOKUP(B25,[1]Bilgi!A18:D2426,4,FALSE)</f>
        <v>0</v>
      </c>
      <c r="F25" s="10"/>
      <c r="G25" s="11">
        <f t="shared" si="0"/>
        <v>0</v>
      </c>
      <c r="H25" s="10"/>
      <c r="I25" s="11">
        <f t="shared" si="1"/>
        <v>0</v>
      </c>
      <c r="J25" s="11">
        <f t="shared" si="2"/>
        <v>0</v>
      </c>
      <c r="K25" s="11">
        <f t="shared" si="3"/>
        <v>0</v>
      </c>
      <c r="L25" s="11">
        <f t="shared" si="4"/>
        <v>0</v>
      </c>
      <c r="M25" s="11"/>
      <c r="N25" s="11">
        <f t="shared" si="5"/>
        <v>0</v>
      </c>
      <c r="O25" s="11">
        <f t="shared" si="6"/>
        <v>0</v>
      </c>
      <c r="P25" s="11">
        <f t="shared" si="7"/>
        <v>0</v>
      </c>
      <c r="Q25" s="12"/>
    </row>
    <row r="26" spans="1:17">
      <c r="A26" s="5">
        <f>IF(B26&gt;0,18,0)</f>
        <v>0</v>
      </c>
      <c r="B26" s="6"/>
      <c r="C26" s="7">
        <f>VLOOKUP(B26,[1]Bilgi!A19:D2427,2,FALSE)</f>
        <v>0</v>
      </c>
      <c r="D26" s="8">
        <f>VLOOKUP(B26,[1]Bilgi!A19:D2427,3,FALSE)</f>
        <v>0</v>
      </c>
      <c r="E26" s="9">
        <f>VLOOKUP(B26,[1]Bilgi!A19:D2427,4,FALSE)</f>
        <v>0</v>
      </c>
      <c r="F26" s="10"/>
      <c r="G26" s="11">
        <f t="shared" si="0"/>
        <v>0</v>
      </c>
      <c r="H26" s="10"/>
      <c r="I26" s="11">
        <f t="shared" si="1"/>
        <v>0</v>
      </c>
      <c r="J26" s="11">
        <f t="shared" si="2"/>
        <v>0</v>
      </c>
      <c r="K26" s="11">
        <f t="shared" si="3"/>
        <v>0</v>
      </c>
      <c r="L26" s="11">
        <f t="shared" si="4"/>
        <v>0</v>
      </c>
      <c r="M26" s="11"/>
      <c r="N26" s="11">
        <f t="shared" si="5"/>
        <v>0</v>
      </c>
      <c r="O26" s="11">
        <f t="shared" si="6"/>
        <v>0</v>
      </c>
      <c r="P26" s="11">
        <f t="shared" si="7"/>
        <v>0</v>
      </c>
      <c r="Q26" s="12"/>
    </row>
    <row r="27" spans="1:17">
      <c r="A27" s="5">
        <f>IF(B27&gt;0,19,0)</f>
        <v>0</v>
      </c>
      <c r="B27" s="6"/>
      <c r="C27" s="7">
        <f>VLOOKUP(B27,[1]Bilgi!A20:D2428,2,FALSE)</f>
        <v>0</v>
      </c>
      <c r="D27" s="8">
        <f>VLOOKUP(B27,[1]Bilgi!A20:D2428,3,FALSE)</f>
        <v>0</v>
      </c>
      <c r="E27" s="9">
        <f>VLOOKUP(B27,[1]Bilgi!A20:D2428,4,FALSE)</f>
        <v>0</v>
      </c>
      <c r="F27" s="10"/>
      <c r="G27" s="11">
        <f t="shared" si="0"/>
        <v>0</v>
      </c>
      <c r="H27" s="10"/>
      <c r="I27" s="11">
        <f t="shared" si="1"/>
        <v>0</v>
      </c>
      <c r="J27" s="11">
        <f t="shared" si="2"/>
        <v>0</v>
      </c>
      <c r="K27" s="11">
        <f t="shared" si="3"/>
        <v>0</v>
      </c>
      <c r="L27" s="11">
        <f t="shared" si="4"/>
        <v>0</v>
      </c>
      <c r="M27" s="11"/>
      <c r="N27" s="11">
        <f t="shared" si="5"/>
        <v>0</v>
      </c>
      <c r="O27" s="11">
        <f t="shared" si="6"/>
        <v>0</v>
      </c>
      <c r="P27" s="11">
        <f t="shared" si="7"/>
        <v>0</v>
      </c>
      <c r="Q27" s="12"/>
    </row>
    <row r="28" spans="1:17">
      <c r="A28" s="5">
        <f>IF(B28&gt;0,20,0)</f>
        <v>0</v>
      </c>
      <c r="B28" s="6"/>
      <c r="C28" s="7">
        <f>VLOOKUP(B28,[1]Bilgi!A21:D2429,2,FALSE)</f>
        <v>0</v>
      </c>
      <c r="D28" s="8">
        <f>VLOOKUP(B28,[1]Bilgi!A21:D2429,3,FALSE)</f>
        <v>0</v>
      </c>
      <c r="E28" s="9">
        <f>VLOOKUP(B28,[1]Bilgi!A21:D2429,4,FALSE)</f>
        <v>0</v>
      </c>
      <c r="F28" s="10"/>
      <c r="G28" s="11">
        <f t="shared" si="0"/>
        <v>0</v>
      </c>
      <c r="H28" s="10"/>
      <c r="I28" s="11">
        <f t="shared" si="1"/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11"/>
      <c r="N28" s="11">
        <f t="shared" si="5"/>
        <v>0</v>
      </c>
      <c r="O28" s="11">
        <f t="shared" si="6"/>
        <v>0</v>
      </c>
      <c r="P28" s="11">
        <f t="shared" si="7"/>
        <v>0</v>
      </c>
      <c r="Q28" s="12"/>
    </row>
    <row r="29" spans="1:17">
      <c r="A29" s="17" t="s">
        <v>24</v>
      </c>
      <c r="B29" s="18"/>
      <c r="C29" s="18"/>
      <c r="D29" s="18"/>
      <c r="E29" s="19"/>
      <c r="F29" s="13">
        <f t="shared" ref="F29:O29" si="8">SUM(F9:F28)</f>
        <v>0</v>
      </c>
      <c r="G29" s="14">
        <f t="shared" si="8"/>
        <v>0</v>
      </c>
      <c r="H29" s="14">
        <f t="shared" si="8"/>
        <v>10</v>
      </c>
      <c r="I29" s="14">
        <f t="shared" si="8"/>
        <v>92.899999999999991</v>
      </c>
      <c r="J29" s="14">
        <f t="shared" si="8"/>
        <v>92.899999999999991</v>
      </c>
      <c r="K29" s="14">
        <f t="shared" si="8"/>
        <v>13.934999999999997</v>
      </c>
      <c r="L29" s="14">
        <f t="shared" si="8"/>
        <v>0.61</v>
      </c>
      <c r="M29" s="14"/>
      <c r="N29" s="14">
        <f t="shared" si="8"/>
        <v>14.544999999999996</v>
      </c>
      <c r="O29" s="14">
        <f t="shared" si="8"/>
        <v>78.35499999999999</v>
      </c>
    </row>
    <row r="31" spans="1:17">
      <c r="A31" s="20" t="str">
        <f>CONCATENATE(G4," kurumu personeline Mart ayında toplam"," ",F29," saat gündüz,",,H29," saat gece karşılığında ",J29," YTL tahakkuk ettirilmiştir.")</f>
        <v xml:space="preserve"> kurumu personeline Mart ayında toplam 0 saat gündüz,10 saat gece karşılığında 92,9 YTL tahakkuk ettirilmiştir.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</sheetData>
  <mergeCells count="27">
    <mergeCell ref="A1:Q1"/>
    <mergeCell ref="A2:D2"/>
    <mergeCell ref="K2:N2"/>
    <mergeCell ref="A3:G3"/>
    <mergeCell ref="A4:B4"/>
    <mergeCell ref="E4:F4"/>
    <mergeCell ref="G4:J4"/>
    <mergeCell ref="K4:L4"/>
    <mergeCell ref="A5:A6"/>
    <mergeCell ref="A7:A8"/>
    <mergeCell ref="B7:B8"/>
    <mergeCell ref="C7:C8"/>
    <mergeCell ref="D7:D8"/>
    <mergeCell ref="C4:D4"/>
    <mergeCell ref="M7:M8"/>
    <mergeCell ref="F7:G7"/>
    <mergeCell ref="H7:I7"/>
    <mergeCell ref="J7:J8"/>
    <mergeCell ref="K7:K8"/>
    <mergeCell ref="L7:L8"/>
    <mergeCell ref="E7:E8"/>
    <mergeCell ref="O7:O8"/>
    <mergeCell ref="P7:P8"/>
    <mergeCell ref="Q7:Q8"/>
    <mergeCell ref="A29:E29"/>
    <mergeCell ref="A31:O31"/>
    <mergeCell ref="N7:N8"/>
  </mergeCells>
  <conditionalFormatting sqref="C9:E28 F9:Q29 A9:A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2015-01-07T15:32:03Z</dcterms:modified>
</cp:coreProperties>
</file>